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\\arq-01\DAD\SCC\Licitação\Licitações\2024\Concorrência\001. Ar condicionado saguão\Edital e anexos - 1ª alteração\"/>
    </mc:Choice>
  </mc:AlternateContent>
  <xr:revisionPtr revIDLastSave="0" documentId="13_ncr:1_{A24ACCA2-B283-43D3-BBC0-47E338528F64}" xr6:coauthVersionLast="47" xr6:coauthVersionMax="47" xr10:uidLastSave="{00000000-0000-0000-0000-000000000000}"/>
  <bookViews>
    <workbookView xWindow="-120" yWindow="-120" windowWidth="20730" windowHeight="11160" tabRatio="658" xr2:uid="{00000000-000D-0000-FFFF-FFFF00000000}"/>
  </bookViews>
  <sheets>
    <sheet name="01 - Planilha Estimativa" sheetId="17" r:id="rId1"/>
  </sheets>
  <definedNames>
    <definedName name="_xlnm.Print_Area" localSheetId="0">'01 - Planilha Estimativa'!$A$1:$K$80</definedName>
    <definedName name="_xlnm.Print_Titles" localSheetId="0">'01 - Planilha Estimativa'!$1:$10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7" l="1"/>
  <c r="J66" i="17"/>
  <c r="I66" i="17"/>
  <c r="B66" i="17"/>
  <c r="B64" i="17"/>
  <c r="B62" i="17"/>
  <c r="B61" i="17"/>
  <c r="B60" i="17"/>
  <c r="B65" i="17"/>
  <c r="B63" i="17"/>
  <c r="B59" i="17"/>
  <c r="A66" i="17"/>
  <c r="A64" i="17"/>
  <c r="A62" i="17"/>
  <c r="A61" i="17"/>
  <c r="A60" i="17"/>
  <c r="A65" i="17"/>
  <c r="A63" i="17"/>
  <c r="A59" i="17"/>
  <c r="K61" i="17"/>
  <c r="K60" i="17"/>
  <c r="F66" i="17"/>
  <c r="F64" i="17"/>
  <c r="F62" i="17"/>
  <c r="I61" i="17"/>
  <c r="F61" i="17"/>
  <c r="I60" i="17"/>
  <c r="F60" i="17"/>
  <c r="I40" i="17"/>
  <c r="I33" i="17"/>
  <c r="I35" i="17"/>
  <c r="I34" i="17"/>
  <c r="I36" i="17"/>
  <c r="I32" i="17"/>
  <c r="I38" i="17"/>
  <c r="I39" i="17"/>
  <c r="I29" i="17"/>
  <c r="I30" i="17"/>
  <c r="I28" i="17"/>
  <c r="I27" i="17"/>
  <c r="I22" i="17"/>
  <c r="I23" i="17"/>
  <c r="C62" i="17" s="1"/>
  <c r="I46" i="17"/>
  <c r="I47" i="17" s="1"/>
  <c r="I41" i="17"/>
  <c r="I37" i="17"/>
  <c r="I31" i="17"/>
  <c r="I14" i="17"/>
  <c r="I15" i="17" s="1"/>
  <c r="I18" i="17"/>
  <c r="I19" i="17" s="1"/>
  <c r="C61" i="17" s="1"/>
  <c r="I25" i="17" l="1"/>
  <c r="I49" i="17" s="1"/>
  <c r="C66" i="17"/>
  <c r="I44" i="17"/>
  <c r="C60" i="17"/>
  <c r="I12" i="17"/>
  <c r="C64" i="17"/>
  <c r="H68" i="17" l="1"/>
  <c r="I68" i="17" s="1"/>
  <c r="H69" i="17" s="1"/>
  <c r="E68" i="17"/>
  <c r="J68" i="17"/>
  <c r="C69" i="17"/>
  <c r="D66" i="17"/>
  <c r="K68" i="17" l="1"/>
  <c r="F68" i="17"/>
  <c r="K71" i="17"/>
  <c r="J69" i="17"/>
  <c r="E69" i="17"/>
  <c r="J71" i="17" s="1"/>
  <c r="D61" i="17"/>
  <c r="D62" i="17"/>
  <c r="D60" i="17"/>
  <c r="D69" i="17" s="1"/>
  <c r="D64" i="17"/>
</calcChain>
</file>

<file path=xl/sharedStrings.xml><?xml version="1.0" encoding="utf-8"?>
<sst xmlns="http://schemas.openxmlformats.org/spreadsheetml/2006/main" count="186" uniqueCount="102">
  <si>
    <t>ITEM</t>
  </si>
  <si>
    <t>1.1</t>
  </si>
  <si>
    <t>TOTAL</t>
  </si>
  <si>
    <t>SIMPL.%</t>
  </si>
  <si>
    <t>ACUM. %</t>
  </si>
  <si>
    <t>Ref.</t>
  </si>
  <si>
    <t>Código</t>
  </si>
  <si>
    <t>Etapa (classe) / Subetapa (grupo) / Serviço</t>
  </si>
  <si>
    <t>Preço do Serviço</t>
  </si>
  <si>
    <t>1.1.1</t>
  </si>
  <si>
    <t>1.2</t>
  </si>
  <si>
    <t>SUBTOTAL</t>
  </si>
  <si>
    <t>ORÇAMENTO NÃO DESONERADO</t>
  </si>
  <si>
    <t>UND</t>
  </si>
  <si>
    <t>1.3</t>
  </si>
  <si>
    <t>Quantidade</t>
  </si>
  <si>
    <t>Unidade</t>
  </si>
  <si>
    <t xml:space="preserve"> SERVIÇOS</t>
  </si>
  <si>
    <t>PESO (%)</t>
  </si>
  <si>
    <t>SINAPI</t>
  </si>
  <si>
    <t>DADOS DA OBRA/INSTALAÇÃO/MANUTENÇÃO</t>
  </si>
  <si>
    <t xml:space="preserve">VALOR DOS  SERVIÇOS </t>
  </si>
  <si>
    <t>M</t>
  </si>
  <si>
    <t>INSTALAÇÕES ELÉTRICAS</t>
  </si>
  <si>
    <t>1.2.1</t>
  </si>
  <si>
    <t>CPU</t>
  </si>
  <si>
    <t>AGESUL</t>
  </si>
  <si>
    <t xml:space="preserve">CLIMATIZAÇÃO </t>
  </si>
  <si>
    <t>2.</t>
  </si>
  <si>
    <t>1.</t>
  </si>
  <si>
    <t>2.1</t>
  </si>
  <si>
    <t>2.1.1</t>
  </si>
  <si>
    <t>2.1.2</t>
  </si>
  <si>
    <t>2.1.3</t>
  </si>
  <si>
    <t>2.1.4</t>
  </si>
  <si>
    <t xml:space="preserve">FORNECIMENTO E INSTALAÇÃO DE CORTINA DE AR </t>
  </si>
  <si>
    <t>QUADRO DE DISTRIBUIÇÃO DE ENERGIA EM CHAPA DE AÇO GALVANIZADO, DE EMBUTIR, COM BARRAMENTO TRIFÁSICO, PARA 12 DISJUNTORES DIN 100A - FORNECIMENTO E INSTALAÇÃO. AF_10/2020</t>
  </si>
  <si>
    <t>ADMINISTRAÇÃO LOCAL</t>
  </si>
  <si>
    <t>ENGENHEIRO CIVIL DE OBRA PLENO COM ENCARGOS COMPLEMENTARES</t>
  </si>
  <si>
    <t>H</t>
  </si>
  <si>
    <t>Grupo</t>
  </si>
  <si>
    <t>3.1</t>
  </si>
  <si>
    <t>3.1.1</t>
  </si>
  <si>
    <t>DESINSTALAÇÃO DE AR CONDICONADOS</t>
  </si>
  <si>
    <t>DESISTALACAO TECNICA DE EQUIPAMENTO HI-WALL DE 24.000 BTU A 60.000 BTU (EVAPORADORA E CONDENSADORA)</t>
  </si>
  <si>
    <t>2601000165</t>
  </si>
  <si>
    <t>1.3.1</t>
  </si>
  <si>
    <t>DISJUNTOR TRIPOLAR TIPO NEMA, CORRENTE NOMINAL DE 60 ATÉ 100A - FORNECIMENTO E INSTALAÇÃO. AF_10/2020</t>
  </si>
  <si>
    <t>DISJUNTOR TRIPOLAR TIPO DIN, CORRENTE NOMINAL DE 50A - FORNECIMENTO E INSTALAÇÃO. AF_10/2020</t>
  </si>
  <si>
    <t>DISJUNTOR BIPOLAR TIPO DIN, CORRENTE NOMINAL DE 32A - FORNECIMENTO E INSTALAÇÃO. AF_10/2020</t>
  </si>
  <si>
    <t>DISJUNTOR TRIPOLAR TIPO DIN, CORRENTE NOMINAL DE 20A - FORNECIMENTO E INSTALAÇÃO. AF_10/2020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</si>
  <si>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</si>
  <si>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</si>
  <si>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</si>
  <si>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</si>
  <si>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</si>
  <si>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</si>
  <si>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</si>
  <si>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</si>
  <si>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PRAZOS DE EXECUÇÃO</t>
  </si>
  <si>
    <t>60 dias</t>
  </si>
  <si>
    <t>90 dias</t>
  </si>
  <si>
    <t>30 dias</t>
  </si>
  <si>
    <t>ELETRODUTO RÍGIDO ROSCÁVEL, PVC, DN 60 MM (2"), PARA REDE ENTERRADA DE DISTRIBUIÇÃO DE ENERGIA ELÉTRICA - FORNECIMENTO E INSTALAÇÃO. AF_12/2021</t>
  </si>
  <si>
    <t>ELETRODUTO RÍGIDO ROSCÁVEL, PVC, DN 50 MM (1 1/2"), PARA REDE ENTERRADA DE DISTRIBUIÇÃO DE ENERGIA ELÉTRICA - FORNECIMENTO E INSTALAÇÃO. AF_12/2021</t>
  </si>
  <si>
    <t>ELETRODUTO FLEXÍVEL CORRUGADO, PVC, DN 32 MM (1"), PARA CIRCUITOS TERMINAIS, INSTALADO EM FORRO - FORNECIMENTO E INSTALAÇÃO. AF_03/2023</t>
  </si>
  <si>
    <t>2.1.13</t>
  </si>
  <si>
    <t>2.1.14</t>
  </si>
  <si>
    <t>CABO DE COBRE FLEXÍVEL ISOLADO, 4 MM², ANTI-CHAMA 0,6/1,0 KV, PARA CIRCUITOS TERMINAIS - FORNECIMENTO E INSTALAÇÃO. AF_03/2023</t>
  </si>
  <si>
    <t>CABO DE COBRE FLEXÍVEL ISOLADO, 2,5 MM², ANTI-CHAMA 0,6/1,0 KV, PARA CIRCUITOS TERMINAIS - FORNECIMENTO E INSTALAÇÃO. AF_03/2023</t>
  </si>
  <si>
    <t>CABO DE COBRE FLEXÍVEL ISOLADO, 6 MM², ANTI-CHAMA 0,6/1,0 KV, PARA CIRCUITOS TERMINAIS - FORNECIMENTO E INSTALAÇÃO. AF_03/2023</t>
  </si>
  <si>
    <t>CABO DE COBRE FLEXÍVEL ISOLADO, 16 MM², ANTI-CHAMA 0,6/1,0 KV, PARA CIRCUITOS TERMINAIS - FORNECIMENTO E INSTALAÇÃO. AF_03/2023</t>
  </si>
  <si>
    <t>CABO DE COBRE FLEXÍVEL ISOLADO, 25 MM², ANTI-CHAMA 0,6/1,0 KV, PARA REDE ENTERRADA DE DISTRIBUIÇÃO DE ENERGIA ELÉTRICA - FORNECIMENTO E INSTALAÇÃO. AF_12/2021</t>
  </si>
  <si>
    <t>CABO DE COBRE FLEXÍVEL ISOLADO, 35 MM², ANTI-CHAMA 0,6/1,0 KV, PARA REDE ENTERRADA DE DISTRIBUIÇÃO DE ENERGIA ELÉTRICA - FORNECIMENTO E INSTALAÇÃO. AF_12/2021</t>
  </si>
  <si>
    <t>CAIXA ENTERRADA ELÉTRICA RETANGULAR, EM CONCRETO PRÉ-MOLDADO, FUNDO COM BRITA, DIMENSÕES INTERNAS: 0,4X0,4X0,4 M. AF_12/2020</t>
  </si>
  <si>
    <t>2.1.15</t>
  </si>
  <si>
    <t>(1) Instalações Elétricas</t>
  </si>
  <si>
    <t>(2) Desinstalações de Ar condicionados</t>
  </si>
  <si>
    <t>(3) Entrega dos equipamentos de climatização</t>
  </si>
  <si>
    <t>(4) Instalações dos equipamentos de climatização</t>
  </si>
  <si>
    <t>LOGO DA EMPRESA</t>
  </si>
  <si>
    <t>ENDEREÇO</t>
  </si>
  <si>
    <t>RAZÃO SOCIAL</t>
  </si>
  <si>
    <t>CNPJ</t>
  </si>
  <si>
    <t>ASSINATURA DA EMPRESA/RESPONSÁVEL</t>
  </si>
  <si>
    <t xml:space="preserve">Preço Unitário </t>
  </si>
  <si>
    <t>CAMPO A PREENCHER</t>
  </si>
  <si>
    <t>APARELHO DE AR CONDICIONADO SPLIT INVERTER DO TIPO CASSETE; 4,00 SAÍDAS DE REFRIGERAÇÃO PARA O AMBIENTE; CAPACIDADE DE REFRIGERAÇÃO: 60.000,00 BTUS/H; ALIMENTAÇÃO 220V; BIFÁSICO; CICLO FRIO; CONTROLE REMOTO; FREQUÊNCIA DE 60 HZ; EFICIÊNCIA ENERGÉTICA CLASSE “A”, FILTRO ANTI-BACTÉRIA E ANTI-FUNGO; SERPENTINA DE COBRE; COR BRANCA; GÁS REFRIGERANTE R-32; CORRENTE NOMINAL ENTRE 24,00 A A 28,00 A; POTÊNCIA MÁXIMA ENTRE 5.400,00 W A 5.940,00 W; TUBULAÇÃO LÍQUIDA E SUCÇÃO ENTRE 20,00 M A 30,00 M CADA POR APARELHO; ALTURA DA EVAPORADORA ENTRE 28,00 CM A 29,00 CM PARA ENCAIXE NO FORRO.</t>
  </si>
  <si>
    <t>CORTINA DE AR NA COR BRANCA; LARGURA IGUAL A 150,00 CM; ALIMENTAÇÃO 220V; ALTURA MÁXIMA DE INSTALAÇÃO 3,00 M; CONTROLE REMOTO; REGULADOR DE VELOCIDADE DO AR; NÍVEL DE RUÍDO MÁXIMO ATÉ 59 DB; E FREQUÊNCIA DE 60 HZ.</t>
  </si>
  <si>
    <t>FORNECIMENTO E INSTALAÇÃO DE AR CONDICIONADOS</t>
  </si>
  <si>
    <t>FORNECIMENTO DE MATERIAL E EXECUÇÃO DAS INSTALAÇÕES</t>
  </si>
  <si>
    <t>ADMINISTRAÇÃO DE OBRA</t>
  </si>
  <si>
    <t>Marca / Modelo</t>
  </si>
  <si>
    <t>NP =  NÃO PROCEDE</t>
  </si>
  <si>
    <t>NP</t>
  </si>
  <si>
    <t>PREENCHER</t>
  </si>
  <si>
    <t>LEGENDAS</t>
  </si>
  <si>
    <t>H = HORA</t>
  </si>
  <si>
    <t>UND = UNIDADE</t>
  </si>
  <si>
    <t>M = METRO</t>
  </si>
  <si>
    <t>Limites planilha modelo anexo (Valor Unitário)</t>
  </si>
  <si>
    <t>Apêndice A do Anexo II – Planilha orçamentária e cronograma físico-financeiro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</si>
</sst>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0000"/>
    <numFmt numFmtId="166" formatCode="#.##000"/>
  </numFmts>
  <fonts count="1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5" fillId="3" borderId="1" xfId="0" applyFont="1" applyFill="1" applyBorder="1"/>
    <xf numFmtId="0" fontId="4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9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5" fillId="3" borderId="0" xfId="0" applyFont="1" applyFill="1"/>
    <xf numFmtId="0" fontId="4" fillId="4" borderId="0" xfId="0" applyFont="1" applyFill="1" applyAlignment="1">
      <alignment vertical="center"/>
    </xf>
    <xf numFmtId="0" fontId="5" fillId="3" borderId="0" xfId="0" applyFont="1" applyFill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2" fontId="3" fillId="0" borderId="0" xfId="13" applyNumberFormat="1" applyFont="1" applyAlignment="1">
      <alignment vertical="center"/>
    </xf>
    <xf numFmtId="2" fontId="3" fillId="0" borderId="0" xfId="13" applyNumberFormat="1" applyFont="1" applyAlignment="1">
      <alignment horizontal="left" vertical="center"/>
    </xf>
    <xf numFmtId="10" fontId="3" fillId="0" borderId="0" xfId="13" applyNumberFormat="1" applyFont="1" applyAlignment="1">
      <alignment horizontal="center" vertical="center"/>
    </xf>
    <xf numFmtId="2" fontId="3" fillId="0" borderId="0" xfId="13" applyNumberFormat="1" applyFont="1" applyAlignment="1">
      <alignment vertical="center" wrapText="1"/>
    </xf>
    <xf numFmtId="164" fontId="9" fillId="0" borderId="1" xfId="1" applyFont="1" applyFill="1" applyBorder="1" applyAlignment="1">
      <alignment horizontal="center" vertical="center"/>
    </xf>
    <xf numFmtId="164" fontId="9" fillId="4" borderId="0" xfId="1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164" fontId="10" fillId="5" borderId="0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11" fillId="0" borderId="0" xfId="13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2" fontId="10" fillId="0" borderId="1" xfId="13" applyNumberFormat="1" applyFont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center" vertical="center" wrapText="1"/>
    </xf>
    <xf numFmtId="10" fontId="10" fillId="0" borderId="1" xfId="14" applyNumberFormat="1" applyFont="1" applyFill="1" applyBorder="1" applyAlignment="1">
      <alignment horizontal="center" vertical="center" wrapText="1"/>
    </xf>
    <xf numFmtId="10" fontId="10" fillId="6" borderId="1" xfId="1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164" fontId="10" fillId="0" borderId="0" xfId="13" applyNumberFormat="1" applyFont="1" applyAlignment="1">
      <alignment vertical="center"/>
    </xf>
    <xf numFmtId="10" fontId="10" fillId="0" borderId="0" xfId="14" applyNumberFormat="1" applyFont="1" applyFill="1" applyBorder="1" applyAlignment="1">
      <alignment horizontal="center" vertical="center" wrapText="1"/>
    </xf>
    <xf numFmtId="164" fontId="10" fillId="6" borderId="1" xfId="13" applyNumberFormat="1" applyFont="1" applyFill="1" applyBorder="1" applyAlignment="1">
      <alignment vertical="center"/>
    </xf>
    <xf numFmtId="10" fontId="10" fillId="0" borderId="1" xfId="14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7" borderId="1" xfId="0" applyFont="1" applyFill="1" applyBorder="1" applyAlignment="1">
      <alignment vertical="center" wrapText="1"/>
    </xf>
    <xf numFmtId="164" fontId="9" fillId="7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13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164" fontId="9" fillId="0" borderId="0" xfId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164" fontId="13" fillId="0" borderId="1" xfId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164" fontId="10" fillId="0" borderId="1" xfId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/>
    </xf>
    <xf numFmtId="1" fontId="10" fillId="0" borderId="1" xfId="13" applyNumberFormat="1" applyFont="1" applyBorder="1" applyAlignment="1">
      <alignment horizontal="center" vertical="center"/>
    </xf>
    <xf numFmtId="1" fontId="10" fillId="0" borderId="1" xfId="13" applyNumberFormat="1" applyFont="1" applyBorder="1" applyAlignment="1">
      <alignment horizontal="left" vertical="center" wrapText="1"/>
    </xf>
    <xf numFmtId="164" fontId="10" fillId="0" borderId="1" xfId="1" applyFont="1" applyFill="1" applyBorder="1" applyAlignment="1">
      <alignment vertical="center"/>
    </xf>
    <xf numFmtId="164" fontId="10" fillId="0" borderId="1" xfId="1" applyFont="1" applyFill="1" applyBorder="1" applyAlignment="1">
      <alignment horizontal="left" vertical="center"/>
    </xf>
    <xf numFmtId="10" fontId="10" fillId="0" borderId="1" xfId="13" applyNumberFormat="1" applyFont="1" applyBorder="1" applyAlignment="1">
      <alignment horizontal="center" vertical="center"/>
    </xf>
    <xf numFmtId="2" fontId="11" fillId="0" borderId="0" xfId="13" applyNumberFormat="1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2" fontId="10" fillId="0" borderId="1" xfId="13" applyNumberFormat="1" applyFont="1" applyBorder="1" applyAlignment="1">
      <alignment horizontal="center" vertical="center" wrapText="1"/>
    </xf>
    <xf numFmtId="2" fontId="10" fillId="0" borderId="1" xfId="13" applyNumberFormat="1" applyFont="1" applyBorder="1" applyAlignment="1">
      <alignment horizontal="center" vertical="center"/>
    </xf>
    <xf numFmtId="10" fontId="10" fillId="0" borderId="1" xfId="14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13" applyNumberFormat="1" applyFont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2" fontId="4" fillId="0" borderId="0" xfId="13" applyNumberFormat="1" applyFont="1" applyAlignment="1">
      <alignment horizontal="center" vertical="center"/>
    </xf>
    <xf numFmtId="1" fontId="9" fillId="2" borderId="1" xfId="13" applyNumberFormat="1" applyFont="1" applyFill="1" applyBorder="1" applyAlignment="1">
      <alignment horizontal="center" vertical="center"/>
    </xf>
    <xf numFmtId="10" fontId="10" fillId="0" borderId="1" xfId="14" applyNumberFormat="1" applyFont="1" applyFill="1" applyBorder="1" applyAlignment="1">
      <alignment horizontal="center" vertical="center"/>
    </xf>
    <xf numFmtId="164" fontId="10" fillId="0" borderId="1" xfId="13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10" fillId="6" borderId="1" xfId="14" applyNumberFormat="1" applyFont="1" applyFill="1" applyBorder="1" applyAlignment="1">
      <alignment horizontal="center" vertical="center" wrapText="1"/>
    </xf>
  </cellXfs>
  <cellStyles count="19">
    <cellStyle name="Moeda" xfId="1" builtinId="4"/>
    <cellStyle name="Normal" xfId="0" builtinId="0"/>
    <cellStyle name="Normal 10 2 2" xfId="2" xr:uid="{00000000-0005-0000-0000-000002000000}"/>
    <cellStyle name="Normal 13 10" xfId="3" xr:uid="{00000000-0005-0000-0000-000003000000}"/>
    <cellStyle name="Normal 2" xfId="4" xr:uid="{00000000-0005-0000-0000-000004000000}"/>
    <cellStyle name="Normal 2 2" xfId="5" xr:uid="{00000000-0005-0000-0000-000005000000}"/>
    <cellStyle name="Normal 2 2 2" xfId="6" xr:uid="{00000000-0005-0000-0000-000006000000}"/>
    <cellStyle name="Normal 2 236" xfId="7" xr:uid="{00000000-0005-0000-0000-000007000000}"/>
    <cellStyle name="Normal 3" xfId="8" xr:uid="{00000000-0005-0000-0000-000008000000}"/>
    <cellStyle name="Normal 3 14" xfId="9" xr:uid="{00000000-0005-0000-0000-000009000000}"/>
    <cellStyle name="Normal 3 2" xfId="10" xr:uid="{00000000-0005-0000-0000-00000A000000}"/>
    <cellStyle name="Normal 44" xfId="11" xr:uid="{00000000-0005-0000-0000-00000B000000}"/>
    <cellStyle name="Normal 45" xfId="12" xr:uid="{00000000-0005-0000-0000-00000C000000}"/>
    <cellStyle name="Normal_Plan1" xfId="13" xr:uid="{00000000-0005-0000-0000-00000D000000}"/>
    <cellStyle name="Porcentagem" xfId="14" builtinId="5"/>
    <cellStyle name="Porcentagem 2" xfId="15" xr:uid="{00000000-0005-0000-0000-00000F000000}"/>
    <cellStyle name="Separador de milhares 2" xfId="16" xr:uid="{00000000-0005-0000-0000-000010000000}"/>
    <cellStyle name="Separador de milhares 2 2 2 2 8 2" xfId="17" xr:uid="{00000000-0005-0000-0000-000011000000}"/>
    <cellStyle name="Separador de milhares 2 2 3 12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80"/>
  <sheetViews>
    <sheetView showGridLines="0" tabSelected="1" topLeftCell="C18" zoomScale="70" zoomScaleNormal="70" zoomScaleSheetLayoutView="55" zoomScalePageLayoutView="25" workbookViewId="0">
      <selection activeCell="M14" sqref="M14"/>
    </sheetView>
  </sheetViews>
  <sheetFormatPr defaultColWidth="11.42578125" defaultRowHeight="12.75" x14ac:dyDescent="0.2"/>
  <cols>
    <col min="1" max="1" width="12.42578125" style="8" bestFit="1" customWidth="1"/>
    <col min="2" max="2" width="32.7109375" style="5" bestFit="1" customWidth="1"/>
    <col min="3" max="3" width="18.7109375" style="8" customWidth="1"/>
    <col min="4" max="4" width="90.42578125" style="7" customWidth="1"/>
    <col min="5" max="5" width="18.85546875" style="9" customWidth="1"/>
    <col min="6" max="7" width="20.7109375" style="10" customWidth="1"/>
    <col min="8" max="8" width="19.42578125" style="25" bestFit="1" customWidth="1"/>
    <col min="9" max="9" width="18.5703125" style="6" customWidth="1"/>
    <col min="10" max="10" width="17.42578125" style="1" customWidth="1"/>
    <col min="11" max="11" width="25.28515625" style="1" customWidth="1"/>
    <col min="12" max="12" width="11.42578125" style="1"/>
    <col min="13" max="13" width="28" style="1" customWidth="1"/>
    <col min="14" max="16384" width="11.42578125" style="1"/>
  </cols>
  <sheetData>
    <row r="1" spans="1:94" x14ac:dyDescent="0.2">
      <c r="A1" s="74" t="s">
        <v>80</v>
      </c>
      <c r="B1" s="74"/>
      <c r="C1" s="74"/>
      <c r="D1" s="74"/>
      <c r="E1" s="74"/>
      <c r="F1" s="74"/>
      <c r="G1" s="74"/>
      <c r="H1" s="74"/>
      <c r="I1" s="74"/>
    </row>
    <row r="2" spans="1:94" x14ac:dyDescent="0.2">
      <c r="A2" s="74"/>
      <c r="B2" s="74"/>
      <c r="C2" s="74"/>
      <c r="D2" s="74"/>
      <c r="E2" s="74"/>
      <c r="F2" s="74"/>
      <c r="G2" s="74"/>
      <c r="H2" s="74"/>
      <c r="I2" s="74"/>
    </row>
    <row r="3" spans="1:94" ht="28.5" customHeight="1" x14ac:dyDescent="0.2">
      <c r="A3" s="74"/>
      <c r="B3" s="74"/>
      <c r="C3" s="74"/>
      <c r="D3" s="74"/>
      <c r="E3" s="74"/>
      <c r="F3" s="74"/>
      <c r="G3" s="74"/>
      <c r="H3" s="74"/>
      <c r="I3" s="74"/>
    </row>
    <row r="4" spans="1:94" ht="16.5" customHeight="1" x14ac:dyDescent="0.2">
      <c r="A4" s="75" t="s">
        <v>101</v>
      </c>
      <c r="B4" s="75"/>
      <c r="C4" s="75"/>
      <c r="D4" s="75"/>
      <c r="E4" s="75"/>
      <c r="F4" s="75"/>
      <c r="G4" s="75"/>
      <c r="H4" s="75"/>
      <c r="I4" s="75"/>
    </row>
    <row r="5" spans="1:94" x14ac:dyDescent="0.2">
      <c r="A5" s="78"/>
      <c r="B5" s="78"/>
      <c r="C5" s="78"/>
      <c r="D5" s="78"/>
      <c r="E5" s="78"/>
      <c r="F5" s="78"/>
      <c r="G5" s="78"/>
      <c r="H5" s="78"/>
      <c r="I5" s="78"/>
    </row>
    <row r="6" spans="1:94" s="12" customFormat="1" x14ac:dyDescent="0.2">
      <c r="A6" s="76" t="s">
        <v>20</v>
      </c>
      <c r="B6" s="76"/>
      <c r="C6" s="76"/>
      <c r="D6" s="76"/>
      <c r="E6" s="76"/>
      <c r="F6" s="76"/>
      <c r="G6" s="76"/>
      <c r="H6" s="76"/>
      <c r="I6" s="76"/>
      <c r="J6" s="1"/>
      <c r="K6" s="1"/>
      <c r="L6" s="1"/>
    </row>
    <row r="7" spans="1:94" ht="12.75" customHeight="1" x14ac:dyDescent="0.2">
      <c r="A7" s="51" t="s">
        <v>82</v>
      </c>
      <c r="B7" s="79" t="s">
        <v>95</v>
      </c>
      <c r="C7" s="79"/>
      <c r="D7" s="79"/>
      <c r="E7" s="79"/>
      <c r="F7" s="79"/>
      <c r="G7" s="79"/>
      <c r="H7" s="79"/>
      <c r="I7" s="79"/>
    </row>
    <row r="8" spans="1:94" ht="12.75" customHeight="1" x14ac:dyDescent="0.2">
      <c r="A8" s="51" t="s">
        <v>81</v>
      </c>
      <c r="B8" s="79" t="s">
        <v>95</v>
      </c>
      <c r="C8" s="79"/>
      <c r="D8" s="79"/>
      <c r="E8" s="79"/>
      <c r="F8" s="79"/>
      <c r="G8" s="79"/>
      <c r="H8" s="79"/>
      <c r="I8" s="79"/>
    </row>
    <row r="9" spans="1:94" ht="12.75" customHeight="1" x14ac:dyDescent="0.2">
      <c r="A9" s="52" t="s">
        <v>83</v>
      </c>
      <c r="B9" s="79" t="s">
        <v>95</v>
      </c>
      <c r="C9" s="79"/>
      <c r="D9" s="79"/>
      <c r="E9" s="79"/>
      <c r="F9" s="79"/>
      <c r="G9" s="79"/>
      <c r="H9" s="79"/>
      <c r="I9" s="79"/>
    </row>
    <row r="10" spans="1:94" s="13" customFormat="1" x14ac:dyDescent="0.2">
      <c r="A10" s="46" t="s">
        <v>5</v>
      </c>
      <c r="B10" s="46" t="s">
        <v>6</v>
      </c>
      <c r="C10" s="46" t="s">
        <v>40</v>
      </c>
      <c r="D10" s="53" t="s">
        <v>7</v>
      </c>
      <c r="E10" s="54" t="s">
        <v>16</v>
      </c>
      <c r="F10" s="55" t="s">
        <v>15</v>
      </c>
      <c r="G10" s="55" t="s">
        <v>92</v>
      </c>
      <c r="H10" s="34" t="s">
        <v>85</v>
      </c>
      <c r="I10" s="56" t="s">
        <v>8</v>
      </c>
      <c r="J10" s="37"/>
      <c r="K10" s="37"/>
      <c r="L10" s="37"/>
    </row>
    <row r="11" spans="1:94" s="16" customFormat="1" ht="25.5" x14ac:dyDescent="0.2">
      <c r="A11" s="78" t="s">
        <v>12</v>
      </c>
      <c r="B11" s="78"/>
      <c r="C11" s="78"/>
      <c r="D11" s="78"/>
      <c r="E11" s="78"/>
      <c r="F11" s="78"/>
      <c r="G11" s="78"/>
      <c r="H11" s="78"/>
      <c r="I11" s="78"/>
      <c r="J11" s="37"/>
      <c r="K11" s="49"/>
      <c r="L11" s="37"/>
      <c r="M11" s="44" t="s">
        <v>100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</row>
    <row r="12" spans="1:94" s="14" customFormat="1" x14ac:dyDescent="0.2">
      <c r="A12" s="46"/>
      <c r="B12" s="46"/>
      <c r="C12" s="46" t="s">
        <v>29</v>
      </c>
      <c r="D12" s="57" t="s">
        <v>27</v>
      </c>
      <c r="E12" s="46"/>
      <c r="F12" s="46"/>
      <c r="G12" s="46"/>
      <c r="H12" s="34"/>
      <c r="I12" s="58" t="e">
        <f>TRUNC(SUM(I15,I19,I23),2)</f>
        <v>#VALUE!</v>
      </c>
      <c r="J12" s="37"/>
      <c r="K12" s="92"/>
      <c r="L12" s="37"/>
      <c r="M12" s="9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</row>
    <row r="13" spans="1:94" s="2" customFormat="1" x14ac:dyDescent="0.2">
      <c r="A13" s="59"/>
      <c r="B13" s="60"/>
      <c r="C13" s="59" t="s">
        <v>1</v>
      </c>
      <c r="D13" s="61" t="s">
        <v>89</v>
      </c>
      <c r="E13" s="62"/>
      <c r="F13" s="55"/>
      <c r="G13" s="63" t="s">
        <v>86</v>
      </c>
      <c r="H13" s="63" t="s">
        <v>86</v>
      </c>
      <c r="I13" s="64"/>
      <c r="J13" s="38"/>
      <c r="K13" s="92"/>
      <c r="L13" s="38"/>
      <c r="M13" s="9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</row>
    <row r="14" spans="1:94" s="3" customFormat="1" ht="84.75" customHeight="1" x14ac:dyDescent="0.2">
      <c r="A14" s="48" t="s">
        <v>25</v>
      </c>
      <c r="B14" s="48">
        <v>1</v>
      </c>
      <c r="C14" s="48" t="s">
        <v>9</v>
      </c>
      <c r="D14" s="65" t="s">
        <v>87</v>
      </c>
      <c r="E14" s="4" t="s">
        <v>13</v>
      </c>
      <c r="F14" s="17">
        <v>8</v>
      </c>
      <c r="G14" s="43" t="s">
        <v>95</v>
      </c>
      <c r="H14" s="43" t="s">
        <v>95</v>
      </c>
      <c r="I14" s="24" t="e">
        <f>TRUNC(F14*H14,2)</f>
        <v>#VALUE!</v>
      </c>
      <c r="K14" s="50"/>
      <c r="M14" s="45">
        <v>36617.043526000001</v>
      </c>
    </row>
    <row r="15" spans="1:94" s="3" customFormat="1" x14ac:dyDescent="0.2">
      <c r="A15" s="77" t="s">
        <v>11</v>
      </c>
      <c r="B15" s="77"/>
      <c r="C15" s="77"/>
      <c r="D15" s="77"/>
      <c r="E15" s="77"/>
      <c r="F15" s="77"/>
      <c r="G15" s="77"/>
      <c r="H15" s="77"/>
      <c r="I15" s="66" t="e">
        <f>TRUNC(SUM(I14:I14),2)</f>
        <v>#VALUE!</v>
      </c>
    </row>
    <row r="16" spans="1:94" s="3" customFormat="1" x14ac:dyDescent="0.2">
      <c r="A16" s="77"/>
      <c r="B16" s="77"/>
      <c r="C16" s="77"/>
      <c r="D16" s="77"/>
      <c r="E16" s="77"/>
      <c r="F16" s="77"/>
      <c r="G16" s="77"/>
      <c r="H16" s="77"/>
      <c r="I16" s="77"/>
    </row>
    <row r="17" spans="1:13" s="3" customFormat="1" x14ac:dyDescent="0.2">
      <c r="A17" s="59"/>
      <c r="B17" s="60"/>
      <c r="C17" s="59" t="s">
        <v>10</v>
      </c>
      <c r="D17" s="61" t="s">
        <v>35</v>
      </c>
      <c r="E17" s="62"/>
      <c r="F17" s="55"/>
      <c r="G17" s="55"/>
      <c r="H17" s="66"/>
      <c r="I17" s="64"/>
    </row>
    <row r="18" spans="1:13" s="3" customFormat="1" ht="43.5" customHeight="1" x14ac:dyDescent="0.2">
      <c r="A18" s="26" t="s">
        <v>25</v>
      </c>
      <c r="B18" s="26">
        <v>2</v>
      </c>
      <c r="C18" s="26" t="s">
        <v>24</v>
      </c>
      <c r="D18" s="65" t="s">
        <v>88</v>
      </c>
      <c r="E18" s="26" t="s">
        <v>13</v>
      </c>
      <c r="F18" s="27">
        <v>4</v>
      </c>
      <c r="G18" s="43" t="s">
        <v>95</v>
      </c>
      <c r="H18" s="43" t="s">
        <v>95</v>
      </c>
      <c r="I18" s="24" t="e">
        <f>TRUNC(F18*H18,2)</f>
        <v>#VALUE!</v>
      </c>
      <c r="K18" s="50"/>
      <c r="M18" s="45">
        <v>2480.3713200000002</v>
      </c>
    </row>
    <row r="19" spans="1:13" s="3" customFormat="1" x14ac:dyDescent="0.2">
      <c r="A19" s="77" t="s">
        <v>11</v>
      </c>
      <c r="B19" s="77"/>
      <c r="C19" s="77"/>
      <c r="D19" s="77"/>
      <c r="E19" s="77"/>
      <c r="F19" s="77"/>
      <c r="G19" s="77"/>
      <c r="H19" s="77"/>
      <c r="I19" s="66" t="e">
        <f>TRUNC(SUM(I16:I18),2)</f>
        <v>#VALUE!</v>
      </c>
    </row>
    <row r="20" spans="1:13" s="3" customFormat="1" x14ac:dyDescent="0.2">
      <c r="A20" s="77"/>
      <c r="B20" s="77"/>
      <c r="C20" s="77"/>
      <c r="D20" s="77"/>
      <c r="E20" s="77"/>
      <c r="F20" s="77"/>
      <c r="G20" s="77"/>
      <c r="H20" s="77"/>
      <c r="I20" s="77"/>
    </row>
    <row r="21" spans="1:13" s="3" customFormat="1" x14ac:dyDescent="0.2">
      <c r="A21" s="59"/>
      <c r="B21" s="60"/>
      <c r="C21" s="59" t="s">
        <v>14</v>
      </c>
      <c r="D21" s="61" t="s">
        <v>43</v>
      </c>
      <c r="E21" s="62"/>
      <c r="F21" s="55"/>
      <c r="G21" s="55"/>
      <c r="H21" s="66"/>
      <c r="I21" s="64"/>
    </row>
    <row r="22" spans="1:13" s="3" customFormat="1" ht="22.5" customHeight="1" x14ac:dyDescent="0.2">
      <c r="A22" s="26" t="s">
        <v>26</v>
      </c>
      <c r="B22" s="48" t="s">
        <v>45</v>
      </c>
      <c r="C22" s="26" t="s">
        <v>46</v>
      </c>
      <c r="D22" s="30" t="s">
        <v>44</v>
      </c>
      <c r="E22" s="26" t="s">
        <v>13</v>
      </c>
      <c r="F22" s="27">
        <v>4</v>
      </c>
      <c r="G22" s="17" t="s">
        <v>94</v>
      </c>
      <c r="H22" s="43" t="s">
        <v>95</v>
      </c>
      <c r="I22" s="24" t="e">
        <f>TRUNC(F22*H22,2)</f>
        <v>#VALUE!</v>
      </c>
      <c r="K22" s="50"/>
      <c r="M22" s="45">
        <v>402.38</v>
      </c>
    </row>
    <row r="23" spans="1:13" s="3" customFormat="1" x14ac:dyDescent="0.2">
      <c r="A23" s="77" t="s">
        <v>11</v>
      </c>
      <c r="B23" s="77"/>
      <c r="C23" s="77"/>
      <c r="D23" s="77"/>
      <c r="E23" s="77"/>
      <c r="F23" s="77"/>
      <c r="G23" s="77"/>
      <c r="H23" s="77"/>
      <c r="I23" s="66" t="e">
        <f>TRUNC(SUM(I20:I22),2)</f>
        <v>#VALUE!</v>
      </c>
    </row>
    <row r="24" spans="1:13" s="3" customFormat="1" x14ac:dyDescent="0.2">
      <c r="A24" s="77"/>
      <c r="B24" s="77"/>
      <c r="C24" s="77"/>
      <c r="D24" s="77"/>
      <c r="E24" s="77"/>
      <c r="F24" s="77"/>
      <c r="G24" s="77"/>
      <c r="H24" s="77"/>
      <c r="I24" s="77"/>
    </row>
    <row r="25" spans="1:13" s="19" customFormat="1" x14ac:dyDescent="0.2">
      <c r="A25" s="46"/>
      <c r="B25" s="46"/>
      <c r="C25" s="46" t="s">
        <v>28</v>
      </c>
      <c r="D25" s="57" t="s">
        <v>23</v>
      </c>
      <c r="E25" s="46"/>
      <c r="F25" s="46"/>
      <c r="G25" s="46"/>
      <c r="H25" s="34"/>
      <c r="I25" s="58" t="e">
        <f>SUM(I42)</f>
        <v>#VALUE!</v>
      </c>
      <c r="J25" s="3"/>
      <c r="K25" s="3"/>
      <c r="L25" s="3"/>
      <c r="M25" s="3"/>
    </row>
    <row r="26" spans="1:13" s="19" customFormat="1" x14ac:dyDescent="0.2">
      <c r="A26" s="59"/>
      <c r="B26" s="60"/>
      <c r="C26" s="59" t="s">
        <v>30</v>
      </c>
      <c r="D26" s="57" t="s">
        <v>90</v>
      </c>
      <c r="E26" s="62"/>
      <c r="F26" s="55"/>
      <c r="G26" s="55"/>
      <c r="H26" s="66"/>
      <c r="I26" s="64"/>
      <c r="J26" s="3"/>
      <c r="K26" s="3"/>
      <c r="L26" s="3"/>
      <c r="M26" s="3"/>
    </row>
    <row r="27" spans="1:13" s="19" customFormat="1" ht="21" customHeight="1" x14ac:dyDescent="0.2">
      <c r="A27" s="48" t="s">
        <v>19</v>
      </c>
      <c r="B27" s="48">
        <v>101894</v>
      </c>
      <c r="C27" s="48" t="s">
        <v>31</v>
      </c>
      <c r="D27" s="30" t="s">
        <v>47</v>
      </c>
      <c r="E27" s="4" t="s">
        <v>13</v>
      </c>
      <c r="F27" s="17">
        <v>3</v>
      </c>
      <c r="G27" s="27" t="s">
        <v>94</v>
      </c>
      <c r="H27" s="43" t="s">
        <v>95</v>
      </c>
      <c r="I27" s="24" t="e">
        <f t="shared" ref="I27:I41" si="0">TRUNC(F27*H27,2)</f>
        <v>#VALUE!</v>
      </c>
      <c r="J27" s="3"/>
      <c r="K27" s="50"/>
      <c r="L27" s="3"/>
      <c r="M27" s="45">
        <v>199.14746600000001</v>
      </c>
    </row>
    <row r="28" spans="1:13" s="19" customFormat="1" x14ac:dyDescent="0.2">
      <c r="A28" s="48" t="s">
        <v>19</v>
      </c>
      <c r="B28" s="48">
        <v>93673</v>
      </c>
      <c r="C28" s="48" t="s">
        <v>32</v>
      </c>
      <c r="D28" s="30" t="s">
        <v>48</v>
      </c>
      <c r="E28" s="4" t="s">
        <v>13</v>
      </c>
      <c r="F28" s="17">
        <v>3</v>
      </c>
      <c r="G28" s="27" t="s">
        <v>94</v>
      </c>
      <c r="H28" s="43" t="s">
        <v>95</v>
      </c>
      <c r="I28" s="24" t="e">
        <f t="shared" si="0"/>
        <v>#VALUE!</v>
      </c>
      <c r="J28" s="3"/>
      <c r="K28" s="50"/>
      <c r="L28" s="3"/>
      <c r="M28" s="45">
        <v>122.615332</v>
      </c>
    </row>
    <row r="29" spans="1:13" s="19" customFormat="1" x14ac:dyDescent="0.2">
      <c r="A29" s="48" t="s">
        <v>19</v>
      </c>
      <c r="B29" s="48">
        <v>93669</v>
      </c>
      <c r="C29" s="48" t="s">
        <v>33</v>
      </c>
      <c r="D29" s="30" t="s">
        <v>50</v>
      </c>
      <c r="E29" s="4" t="s">
        <v>13</v>
      </c>
      <c r="F29" s="17">
        <v>3</v>
      </c>
      <c r="G29" s="27" t="s">
        <v>94</v>
      </c>
      <c r="H29" s="43" t="s">
        <v>95</v>
      </c>
      <c r="I29" s="24" t="e">
        <f t="shared" si="0"/>
        <v>#VALUE!</v>
      </c>
      <c r="J29" s="3"/>
      <c r="K29" s="50"/>
      <c r="L29" s="3"/>
      <c r="M29" s="45">
        <v>98.698264000000009</v>
      </c>
    </row>
    <row r="30" spans="1:13" s="19" customFormat="1" x14ac:dyDescent="0.2">
      <c r="A30" s="48" t="s">
        <v>19</v>
      </c>
      <c r="B30" s="48">
        <v>93664</v>
      </c>
      <c r="C30" s="48" t="s">
        <v>34</v>
      </c>
      <c r="D30" s="30" t="s">
        <v>49</v>
      </c>
      <c r="E30" s="4" t="s">
        <v>13</v>
      </c>
      <c r="F30" s="17">
        <v>9</v>
      </c>
      <c r="G30" s="27" t="s">
        <v>94</v>
      </c>
      <c r="H30" s="43" t="s">
        <v>95</v>
      </c>
      <c r="I30" s="24" t="e">
        <f t="shared" si="0"/>
        <v>#VALUE!</v>
      </c>
      <c r="J30" s="3"/>
      <c r="K30" s="50"/>
      <c r="L30" s="3"/>
      <c r="M30" s="45">
        <v>81.623514</v>
      </c>
    </row>
    <row r="31" spans="1:13" s="19" customFormat="1" ht="25.5" x14ac:dyDescent="0.2">
      <c r="A31" s="48" t="s">
        <v>19</v>
      </c>
      <c r="B31" s="48">
        <v>93009</v>
      </c>
      <c r="C31" s="48" t="s">
        <v>51</v>
      </c>
      <c r="D31" s="30" t="s">
        <v>63</v>
      </c>
      <c r="E31" s="4" t="s">
        <v>22</v>
      </c>
      <c r="F31" s="17">
        <v>100</v>
      </c>
      <c r="G31" s="27" t="s">
        <v>94</v>
      </c>
      <c r="H31" s="43" t="s">
        <v>95</v>
      </c>
      <c r="I31" s="24" t="e">
        <f t="shared" si="0"/>
        <v>#VALUE!</v>
      </c>
      <c r="J31" s="3"/>
      <c r="K31" s="50"/>
      <c r="L31" s="3"/>
      <c r="M31" s="45">
        <v>32.758684000000002</v>
      </c>
    </row>
    <row r="32" spans="1:13" s="19" customFormat="1" ht="25.5" x14ac:dyDescent="0.2">
      <c r="A32" s="48" t="s">
        <v>19</v>
      </c>
      <c r="B32" s="48">
        <v>93008</v>
      </c>
      <c r="C32" s="48" t="s">
        <v>52</v>
      </c>
      <c r="D32" s="30" t="s">
        <v>64</v>
      </c>
      <c r="E32" s="4" t="s">
        <v>22</v>
      </c>
      <c r="F32" s="17">
        <v>30</v>
      </c>
      <c r="G32" s="27" t="s">
        <v>94</v>
      </c>
      <c r="H32" s="43" t="s">
        <v>95</v>
      </c>
      <c r="I32" s="24" t="e">
        <f t="shared" si="0"/>
        <v>#VALUE!</v>
      </c>
      <c r="J32" s="3"/>
      <c r="K32" s="50"/>
      <c r="L32" s="3"/>
      <c r="M32" s="45">
        <v>21.942606000000001</v>
      </c>
    </row>
    <row r="33" spans="1:13" s="19" customFormat="1" ht="25.5" x14ac:dyDescent="0.2">
      <c r="A33" s="48" t="s">
        <v>19</v>
      </c>
      <c r="B33" s="48">
        <v>91836</v>
      </c>
      <c r="C33" s="48" t="s">
        <v>53</v>
      </c>
      <c r="D33" s="30" t="s">
        <v>65</v>
      </c>
      <c r="E33" s="4" t="s">
        <v>22</v>
      </c>
      <c r="F33" s="17">
        <v>100</v>
      </c>
      <c r="G33" s="27" t="s">
        <v>94</v>
      </c>
      <c r="H33" s="43" t="s">
        <v>95</v>
      </c>
      <c r="I33" s="24" t="e">
        <f t="shared" si="0"/>
        <v>#VALUE!</v>
      </c>
      <c r="J33" s="3"/>
      <c r="K33" s="50"/>
      <c r="L33" s="3"/>
      <c r="M33" s="45">
        <v>25.705259999999999</v>
      </c>
    </row>
    <row r="34" spans="1:13" s="19" customFormat="1" ht="25.5" x14ac:dyDescent="0.2">
      <c r="A34" s="48" t="s">
        <v>19</v>
      </c>
      <c r="B34" s="48">
        <v>91927</v>
      </c>
      <c r="C34" s="48" t="s">
        <v>54</v>
      </c>
      <c r="D34" s="30" t="s">
        <v>69</v>
      </c>
      <c r="E34" s="4" t="s">
        <v>22</v>
      </c>
      <c r="F34" s="17">
        <v>50</v>
      </c>
      <c r="G34" s="27" t="s">
        <v>94</v>
      </c>
      <c r="H34" s="43" t="s">
        <v>95</v>
      </c>
      <c r="I34" s="24" t="e">
        <f t="shared" si="0"/>
        <v>#VALUE!</v>
      </c>
      <c r="J34" s="3"/>
      <c r="K34" s="50"/>
      <c r="L34" s="3"/>
      <c r="M34" s="45">
        <v>5.2652320000000001</v>
      </c>
    </row>
    <row r="35" spans="1:13" s="19" customFormat="1" ht="25.5" x14ac:dyDescent="0.2">
      <c r="A35" s="48" t="s">
        <v>19</v>
      </c>
      <c r="B35" s="48">
        <v>91929</v>
      </c>
      <c r="C35" s="48" t="s">
        <v>55</v>
      </c>
      <c r="D35" s="30" t="s">
        <v>68</v>
      </c>
      <c r="E35" s="4" t="s">
        <v>22</v>
      </c>
      <c r="F35" s="17">
        <v>50</v>
      </c>
      <c r="G35" s="27" t="s">
        <v>94</v>
      </c>
      <c r="H35" s="43" t="s">
        <v>95</v>
      </c>
      <c r="I35" s="24" t="e">
        <f t="shared" si="0"/>
        <v>#VALUE!</v>
      </c>
      <c r="J35" s="3"/>
      <c r="K35" s="50"/>
      <c r="L35" s="3"/>
      <c r="M35" s="45">
        <v>7.7488320000000002</v>
      </c>
    </row>
    <row r="36" spans="1:13" s="19" customFormat="1" ht="25.5" x14ac:dyDescent="0.2">
      <c r="A36" s="48" t="s">
        <v>19</v>
      </c>
      <c r="B36" s="48">
        <v>91931</v>
      </c>
      <c r="C36" s="48" t="s">
        <v>56</v>
      </c>
      <c r="D36" s="30" t="s">
        <v>70</v>
      </c>
      <c r="E36" s="4" t="s">
        <v>22</v>
      </c>
      <c r="F36" s="17">
        <v>300</v>
      </c>
      <c r="G36" s="27" t="s">
        <v>94</v>
      </c>
      <c r="H36" s="43" t="s">
        <v>95</v>
      </c>
      <c r="I36" s="24" t="e">
        <f t="shared" si="0"/>
        <v>#VALUE!</v>
      </c>
      <c r="J36" s="3"/>
      <c r="K36" s="50"/>
      <c r="L36" s="3"/>
      <c r="M36" s="45">
        <v>10.927840000000002</v>
      </c>
    </row>
    <row r="37" spans="1:13" s="19" customFormat="1" ht="25.5" x14ac:dyDescent="0.2">
      <c r="A37" s="48" t="s">
        <v>19</v>
      </c>
      <c r="B37" s="48">
        <v>91935</v>
      </c>
      <c r="C37" s="48" t="s">
        <v>57</v>
      </c>
      <c r="D37" s="30" t="s">
        <v>71</v>
      </c>
      <c r="E37" s="4" t="s">
        <v>22</v>
      </c>
      <c r="F37" s="17">
        <v>200</v>
      </c>
      <c r="G37" s="27" t="s">
        <v>94</v>
      </c>
      <c r="H37" s="43" t="s">
        <v>95</v>
      </c>
      <c r="I37" s="24" t="e">
        <f t="shared" si="0"/>
        <v>#VALUE!</v>
      </c>
      <c r="J37" s="3"/>
      <c r="K37" s="50"/>
      <c r="L37" s="3"/>
      <c r="M37" s="45">
        <v>27.369271999999999</v>
      </c>
    </row>
    <row r="38" spans="1:13" s="19" customFormat="1" ht="25.5" x14ac:dyDescent="0.2">
      <c r="A38" s="48" t="s">
        <v>19</v>
      </c>
      <c r="B38" s="48">
        <v>92984</v>
      </c>
      <c r="C38" s="48" t="s">
        <v>58</v>
      </c>
      <c r="D38" s="30" t="s">
        <v>72</v>
      </c>
      <c r="E38" s="4" t="s">
        <v>22</v>
      </c>
      <c r="F38" s="17">
        <v>60</v>
      </c>
      <c r="G38" s="27" t="s">
        <v>94</v>
      </c>
      <c r="H38" s="43" t="s">
        <v>95</v>
      </c>
      <c r="I38" s="24" t="e">
        <f t="shared" si="0"/>
        <v>#VALUE!</v>
      </c>
      <c r="J38" s="3"/>
      <c r="K38" s="50"/>
      <c r="L38" s="3"/>
      <c r="M38" s="45">
        <v>29.852871999999998</v>
      </c>
    </row>
    <row r="39" spans="1:13" s="19" customFormat="1" ht="25.5" x14ac:dyDescent="0.2">
      <c r="A39" s="48" t="s">
        <v>19</v>
      </c>
      <c r="B39" s="48">
        <v>92986</v>
      </c>
      <c r="C39" s="48" t="s">
        <v>66</v>
      </c>
      <c r="D39" s="30" t="s">
        <v>73</v>
      </c>
      <c r="E39" s="4" t="s">
        <v>22</v>
      </c>
      <c r="F39" s="17">
        <v>200</v>
      </c>
      <c r="G39" s="27" t="s">
        <v>94</v>
      </c>
      <c r="H39" s="43" t="s">
        <v>95</v>
      </c>
      <c r="I39" s="24" t="e">
        <f t="shared" si="0"/>
        <v>#VALUE!</v>
      </c>
      <c r="J39" s="3"/>
      <c r="K39" s="50"/>
      <c r="L39" s="3"/>
      <c r="M39" s="45">
        <v>41.252595999999997</v>
      </c>
    </row>
    <row r="40" spans="1:13" s="19" customFormat="1" ht="25.5" x14ac:dyDescent="0.2">
      <c r="A40" s="48" t="s">
        <v>19</v>
      </c>
      <c r="B40" s="48">
        <v>97882</v>
      </c>
      <c r="C40" s="48" t="s">
        <v>67</v>
      </c>
      <c r="D40" s="30" t="s">
        <v>74</v>
      </c>
      <c r="E40" s="4" t="s">
        <v>13</v>
      </c>
      <c r="F40" s="17">
        <v>4</v>
      </c>
      <c r="G40" s="27" t="s">
        <v>94</v>
      </c>
      <c r="H40" s="43" t="s">
        <v>95</v>
      </c>
      <c r="I40" s="24" t="e">
        <f t="shared" si="0"/>
        <v>#VALUE!</v>
      </c>
      <c r="J40" s="3"/>
      <c r="K40" s="50"/>
      <c r="L40" s="3"/>
      <c r="M40" s="45">
        <v>283.45326799999998</v>
      </c>
    </row>
    <row r="41" spans="1:13" s="19" customFormat="1" ht="25.5" x14ac:dyDescent="0.2">
      <c r="A41" s="48" t="s">
        <v>19</v>
      </c>
      <c r="B41" s="48">
        <v>101875</v>
      </c>
      <c r="C41" s="48" t="s">
        <v>75</v>
      </c>
      <c r="D41" s="30" t="s">
        <v>36</v>
      </c>
      <c r="E41" s="4" t="s">
        <v>13</v>
      </c>
      <c r="F41" s="17">
        <v>3</v>
      </c>
      <c r="G41" s="27" t="s">
        <v>94</v>
      </c>
      <c r="H41" s="43" t="s">
        <v>95</v>
      </c>
      <c r="I41" s="24" t="e">
        <f t="shared" si="0"/>
        <v>#VALUE!</v>
      </c>
      <c r="J41" s="3"/>
      <c r="K41" s="50"/>
      <c r="L41" s="3"/>
      <c r="M41" s="45">
        <v>451.40671800000001</v>
      </c>
    </row>
    <row r="42" spans="1:13" s="19" customFormat="1" x14ac:dyDescent="0.2">
      <c r="A42" s="77" t="s">
        <v>11</v>
      </c>
      <c r="B42" s="77"/>
      <c r="C42" s="77"/>
      <c r="D42" s="77"/>
      <c r="E42" s="77"/>
      <c r="F42" s="77"/>
      <c r="G42" s="77"/>
      <c r="H42" s="77"/>
      <c r="I42" s="66" t="e">
        <f>TRUNC(SUM(I27:I41),2)</f>
        <v>#VALUE!</v>
      </c>
      <c r="J42" s="3"/>
      <c r="K42" s="3"/>
      <c r="L42" s="3"/>
      <c r="M42" s="3"/>
    </row>
    <row r="43" spans="1:13" s="19" customFormat="1" x14ac:dyDescent="0.2">
      <c r="A43" s="93"/>
      <c r="B43" s="93"/>
      <c r="C43" s="93"/>
      <c r="D43" s="93"/>
      <c r="E43" s="93"/>
      <c r="F43" s="93"/>
      <c r="G43" s="93"/>
      <c r="H43" s="93"/>
      <c r="I43" s="93"/>
      <c r="J43" s="3"/>
      <c r="K43" s="3"/>
      <c r="L43" s="3"/>
      <c r="M43" s="3"/>
    </row>
    <row r="44" spans="1:13" s="19" customFormat="1" x14ac:dyDescent="0.2">
      <c r="A44" s="59"/>
      <c r="B44" s="60"/>
      <c r="C44" s="59">
        <v>3</v>
      </c>
      <c r="D44" s="61" t="s">
        <v>91</v>
      </c>
      <c r="E44" s="62"/>
      <c r="F44" s="55"/>
      <c r="G44" s="55"/>
      <c r="H44" s="46"/>
      <c r="I44" s="67" t="e">
        <f>I47</f>
        <v>#VALUE!</v>
      </c>
      <c r="J44" s="3"/>
      <c r="K44" s="3"/>
      <c r="L44" s="3"/>
      <c r="M44" s="3"/>
    </row>
    <row r="45" spans="1:13" s="19" customFormat="1" x14ac:dyDescent="0.2">
      <c r="A45" s="59"/>
      <c r="B45" s="60"/>
      <c r="C45" s="59" t="s">
        <v>41</v>
      </c>
      <c r="D45" s="61" t="s">
        <v>37</v>
      </c>
      <c r="E45" s="62"/>
      <c r="F45" s="55"/>
      <c r="G45" s="55"/>
      <c r="H45" s="66"/>
      <c r="I45" s="64"/>
      <c r="J45" s="3"/>
      <c r="K45" s="3"/>
      <c r="L45" s="3"/>
      <c r="M45" s="3"/>
    </row>
    <row r="46" spans="1:13" s="19" customFormat="1" x14ac:dyDescent="0.2">
      <c r="A46" s="26" t="s">
        <v>19</v>
      </c>
      <c r="B46" s="26">
        <v>90778</v>
      </c>
      <c r="C46" s="26" t="s">
        <v>42</v>
      </c>
      <c r="D46" s="30" t="s">
        <v>38</v>
      </c>
      <c r="E46" s="26" t="s">
        <v>39</v>
      </c>
      <c r="F46" s="27">
        <v>40</v>
      </c>
      <c r="G46" s="27" t="s">
        <v>94</v>
      </c>
      <c r="H46" s="43" t="s">
        <v>95</v>
      </c>
      <c r="I46" s="24" t="e">
        <f>TRUNC(F46*H46,2)</f>
        <v>#VALUE!</v>
      </c>
      <c r="J46" s="3"/>
      <c r="K46" s="50"/>
      <c r="L46" s="3"/>
      <c r="M46" s="45">
        <v>153.01</v>
      </c>
    </row>
    <row r="47" spans="1:13" s="19" customFormat="1" x14ac:dyDescent="0.2">
      <c r="A47" s="77" t="s">
        <v>11</v>
      </c>
      <c r="B47" s="77"/>
      <c r="C47" s="77"/>
      <c r="D47" s="77"/>
      <c r="E47" s="77"/>
      <c r="F47" s="77"/>
      <c r="G47" s="77"/>
      <c r="H47" s="77"/>
      <c r="I47" s="66" t="e">
        <f>TRUNC(SUM(I46),2)</f>
        <v>#VALUE!</v>
      </c>
      <c r="J47" s="3"/>
      <c r="K47" s="3"/>
      <c r="L47" s="3"/>
    </row>
    <row r="48" spans="1:13" s="19" customFormat="1" x14ac:dyDescent="0.2">
      <c r="A48" s="77"/>
      <c r="B48" s="77"/>
      <c r="C48" s="77"/>
      <c r="D48" s="77"/>
      <c r="E48" s="77"/>
      <c r="F48" s="77"/>
      <c r="G48" s="77"/>
      <c r="H48" s="77"/>
      <c r="I48" s="77"/>
      <c r="J48" s="3"/>
      <c r="K48" s="3"/>
      <c r="L48" s="3"/>
    </row>
    <row r="49" spans="1:12" s="19" customFormat="1" x14ac:dyDescent="0.2">
      <c r="A49" s="77" t="s">
        <v>2</v>
      </c>
      <c r="B49" s="77"/>
      <c r="C49" s="77"/>
      <c r="D49" s="77"/>
      <c r="E49" s="77"/>
      <c r="F49" s="77"/>
      <c r="G49" s="77"/>
      <c r="H49" s="77"/>
      <c r="I49" s="66" t="e">
        <f>TRUNC(SUM(I25,I12,I44),2)</f>
        <v>#VALUE!</v>
      </c>
      <c r="J49" s="3"/>
      <c r="K49" s="3"/>
      <c r="L49" s="3"/>
    </row>
    <row r="50" spans="1:12" x14ac:dyDescent="0.2">
      <c r="A50" s="28"/>
      <c r="B50" s="28"/>
      <c r="C50" s="28"/>
      <c r="D50" s="28"/>
      <c r="E50" s="28"/>
      <c r="F50" s="28"/>
      <c r="G50" s="28"/>
      <c r="H50" s="28"/>
      <c r="I50" s="29"/>
    </row>
    <row r="51" spans="1:12" ht="15.75" customHeight="1" x14ac:dyDescent="0.2">
      <c r="A51" s="73"/>
      <c r="B51" s="32"/>
      <c r="C51" s="26" t="s">
        <v>96</v>
      </c>
      <c r="D51" s="32"/>
      <c r="E51" s="78" t="s">
        <v>59</v>
      </c>
      <c r="F51" s="78"/>
      <c r="G51" s="78"/>
      <c r="H51" s="78"/>
      <c r="I51" s="78"/>
      <c r="J51" s="78"/>
      <c r="K51" s="78"/>
    </row>
    <row r="52" spans="1:12" ht="15.75" x14ac:dyDescent="0.2">
      <c r="A52" s="73"/>
      <c r="B52" s="32"/>
      <c r="C52" s="26" t="s">
        <v>93</v>
      </c>
      <c r="D52" s="32"/>
      <c r="E52" s="81" t="s">
        <v>62</v>
      </c>
      <c r="F52" s="81"/>
      <c r="G52" s="81"/>
      <c r="H52" s="81" t="s">
        <v>60</v>
      </c>
      <c r="I52" s="81"/>
      <c r="J52" s="81" t="s">
        <v>61</v>
      </c>
      <c r="K52" s="81"/>
    </row>
    <row r="53" spans="1:12" ht="15.75" customHeight="1" x14ac:dyDescent="0.2">
      <c r="A53" s="73"/>
      <c r="B53" s="32"/>
      <c r="C53" s="26" t="s">
        <v>97</v>
      </c>
      <c r="D53" s="32"/>
      <c r="E53" s="84" t="s">
        <v>76</v>
      </c>
      <c r="F53" s="84"/>
      <c r="G53" s="84"/>
      <c r="H53" s="78"/>
      <c r="I53" s="78"/>
      <c r="J53" s="78"/>
      <c r="K53" s="78"/>
    </row>
    <row r="54" spans="1:12" ht="24.75" customHeight="1" x14ac:dyDescent="0.2">
      <c r="A54" s="73"/>
      <c r="B54" s="32"/>
      <c r="C54" s="26" t="s">
        <v>98</v>
      </c>
      <c r="D54" s="32"/>
      <c r="E54" s="84" t="s">
        <v>77</v>
      </c>
      <c r="F54" s="84"/>
      <c r="G54" s="84"/>
      <c r="H54" s="78"/>
      <c r="I54" s="78"/>
      <c r="J54" s="78"/>
      <c r="K54" s="78"/>
    </row>
    <row r="55" spans="1:12" ht="27" customHeight="1" x14ac:dyDescent="0.2">
      <c r="A55" s="73"/>
      <c r="B55" s="32"/>
      <c r="C55" s="26" t="s">
        <v>99</v>
      </c>
      <c r="D55" s="32"/>
      <c r="E55" s="84" t="s">
        <v>78</v>
      </c>
      <c r="F55" s="84"/>
      <c r="G55" s="84"/>
      <c r="H55" s="84"/>
      <c r="I55" s="84"/>
      <c r="J55" s="85"/>
      <c r="K55" s="85"/>
    </row>
    <row r="56" spans="1:12" ht="35.25" customHeight="1" x14ac:dyDescent="0.2">
      <c r="A56" s="73"/>
      <c r="B56" s="32"/>
      <c r="C56" s="32"/>
      <c r="D56" s="32"/>
      <c r="E56" s="78"/>
      <c r="F56" s="78"/>
      <c r="G56" s="78"/>
      <c r="H56" s="78"/>
      <c r="I56" s="78"/>
      <c r="J56" s="84" t="s">
        <v>79</v>
      </c>
      <c r="K56" s="84"/>
    </row>
    <row r="57" spans="1:12" ht="15.75" x14ac:dyDescent="0.2">
      <c r="A57" s="31"/>
      <c r="B57" s="31"/>
      <c r="C57" s="31"/>
      <c r="D57" s="31"/>
      <c r="E57" s="81" t="s">
        <v>62</v>
      </c>
      <c r="F57" s="81"/>
      <c r="G57" s="81"/>
      <c r="H57" s="81" t="s">
        <v>60</v>
      </c>
      <c r="I57" s="81"/>
      <c r="J57" s="81" t="s">
        <v>61</v>
      </c>
      <c r="K57" s="81"/>
    </row>
    <row r="58" spans="1:12" ht="25.5" x14ac:dyDescent="0.2">
      <c r="A58" s="47" t="s">
        <v>0</v>
      </c>
      <c r="B58" s="47" t="s">
        <v>17</v>
      </c>
      <c r="C58" s="47" t="s">
        <v>21</v>
      </c>
      <c r="D58" s="47" t="s">
        <v>18</v>
      </c>
      <c r="E58" s="47" t="s">
        <v>3</v>
      </c>
      <c r="F58" s="80" t="s">
        <v>4</v>
      </c>
      <c r="G58" s="80"/>
      <c r="H58" s="47" t="s">
        <v>3</v>
      </c>
      <c r="I58" s="47" t="s">
        <v>4</v>
      </c>
      <c r="J58" s="47" t="s">
        <v>3</v>
      </c>
      <c r="K58" s="47" t="s">
        <v>4</v>
      </c>
    </row>
    <row r="59" spans="1:12" x14ac:dyDescent="0.2">
      <c r="A59" s="47" t="str">
        <f>C12</f>
        <v>1.</v>
      </c>
      <c r="B59" s="33" t="str">
        <f>D12</f>
        <v xml:space="preserve">CLIMATIZAÇÃO </v>
      </c>
      <c r="C59" s="47"/>
      <c r="D59" s="47"/>
      <c r="E59" s="47"/>
      <c r="F59" s="80"/>
      <c r="G59" s="80"/>
      <c r="H59" s="47"/>
      <c r="I59" s="47"/>
      <c r="J59" s="47"/>
      <c r="K59" s="47"/>
    </row>
    <row r="60" spans="1:12" ht="25.5" x14ac:dyDescent="0.2">
      <c r="A60" s="47" t="str">
        <f>C13</f>
        <v>1.1</v>
      </c>
      <c r="B60" s="33" t="str">
        <f>D13</f>
        <v>FORNECIMENTO E INSTALAÇÃO DE AR CONDICIONADOS</v>
      </c>
      <c r="C60" s="34" t="e">
        <f>I15</f>
        <v>#VALUE!</v>
      </c>
      <c r="D60" s="42" t="e">
        <f>(C60/C69)</f>
        <v>#VALUE!</v>
      </c>
      <c r="E60" s="35">
        <v>0</v>
      </c>
      <c r="F60" s="82">
        <f>E60</f>
        <v>0</v>
      </c>
      <c r="G60" s="82"/>
      <c r="H60" s="35">
        <v>0</v>
      </c>
      <c r="I60" s="35">
        <f>H60</f>
        <v>0</v>
      </c>
      <c r="J60" s="35">
        <v>1</v>
      </c>
      <c r="K60" s="36">
        <f>J60</f>
        <v>1</v>
      </c>
    </row>
    <row r="61" spans="1:12" ht="25.5" x14ac:dyDescent="0.2">
      <c r="A61" s="47" t="str">
        <f>C17</f>
        <v>1.2</v>
      </c>
      <c r="B61" s="33" t="str">
        <f>D17</f>
        <v xml:space="preserve">FORNECIMENTO E INSTALAÇÃO DE CORTINA DE AR </v>
      </c>
      <c r="C61" s="34" t="e">
        <f>I19</f>
        <v>#VALUE!</v>
      </c>
      <c r="D61" s="42" t="e">
        <f>(C61/C69)</f>
        <v>#VALUE!</v>
      </c>
      <c r="E61" s="35">
        <v>0</v>
      </c>
      <c r="F61" s="82">
        <f>E61</f>
        <v>0</v>
      </c>
      <c r="G61" s="82"/>
      <c r="H61" s="35">
        <v>0</v>
      </c>
      <c r="I61" s="35">
        <f>H61</f>
        <v>0</v>
      </c>
      <c r="J61" s="35">
        <v>1</v>
      </c>
      <c r="K61" s="36">
        <f>J61</f>
        <v>1</v>
      </c>
    </row>
    <row r="62" spans="1:12" ht="25.5" x14ac:dyDescent="0.2">
      <c r="A62" s="47" t="str">
        <f>C21</f>
        <v>1.3</v>
      </c>
      <c r="B62" s="33" t="str">
        <f>D21</f>
        <v>DESINSTALAÇÃO DE AR CONDICONADOS</v>
      </c>
      <c r="C62" s="34" t="e">
        <f>I23</f>
        <v>#VALUE!</v>
      </c>
      <c r="D62" s="42" t="e">
        <f>(C62/C69)</f>
        <v>#VALUE!</v>
      </c>
      <c r="E62" s="35">
        <v>1</v>
      </c>
      <c r="F62" s="94">
        <f>E62</f>
        <v>1</v>
      </c>
      <c r="G62" s="94"/>
      <c r="H62" s="35">
        <v>0</v>
      </c>
      <c r="I62" s="36">
        <v>1</v>
      </c>
      <c r="J62" s="35">
        <v>0</v>
      </c>
      <c r="K62" s="36">
        <v>1</v>
      </c>
    </row>
    <row r="63" spans="1:12" x14ac:dyDescent="0.2">
      <c r="A63" s="47" t="str">
        <f>C25</f>
        <v>2.</v>
      </c>
      <c r="B63" s="33" t="str">
        <f>D25</f>
        <v>INSTALAÇÕES ELÉTRICAS</v>
      </c>
      <c r="C63" s="47"/>
      <c r="D63" s="42"/>
      <c r="E63" s="35"/>
      <c r="F63" s="82"/>
      <c r="G63" s="82"/>
      <c r="H63" s="35"/>
      <c r="I63" s="35"/>
      <c r="J63" s="35"/>
      <c r="K63" s="35"/>
    </row>
    <row r="64" spans="1:12" ht="25.5" x14ac:dyDescent="0.2">
      <c r="A64" s="47" t="str">
        <f>C26</f>
        <v>2.1</v>
      </c>
      <c r="B64" s="33" t="str">
        <f>D26</f>
        <v>FORNECIMENTO DE MATERIAL E EXECUÇÃO DAS INSTALAÇÕES</v>
      </c>
      <c r="C64" s="34" t="e">
        <f>I42</f>
        <v>#VALUE!</v>
      </c>
      <c r="D64" s="42" t="e">
        <f>(C64/C69)</f>
        <v>#VALUE!</v>
      </c>
      <c r="E64" s="35">
        <v>1</v>
      </c>
      <c r="F64" s="94">
        <f>E64</f>
        <v>1</v>
      </c>
      <c r="G64" s="94"/>
      <c r="H64" s="35">
        <v>0</v>
      </c>
      <c r="I64" s="36">
        <v>1</v>
      </c>
      <c r="J64" s="35">
        <v>0</v>
      </c>
      <c r="K64" s="36">
        <v>1</v>
      </c>
    </row>
    <row r="65" spans="1:11" x14ac:dyDescent="0.2">
      <c r="A65" s="68">
        <f>C44</f>
        <v>3</v>
      </c>
      <c r="B65" s="69" t="str">
        <f>D44</f>
        <v>ADMINISTRAÇÃO DE OBRA</v>
      </c>
      <c r="C65" s="47"/>
      <c r="D65" s="42"/>
      <c r="E65" s="35"/>
      <c r="F65" s="82"/>
      <c r="G65" s="82"/>
      <c r="H65" s="35"/>
      <c r="I65" s="35"/>
      <c r="J65" s="35"/>
      <c r="K65" s="35"/>
    </row>
    <row r="66" spans="1:11" x14ac:dyDescent="0.2">
      <c r="A66" s="47" t="str">
        <f>C45</f>
        <v>3.1</v>
      </c>
      <c r="B66" s="33" t="str">
        <f>D45</f>
        <v>ADMINISTRAÇÃO LOCAL</v>
      </c>
      <c r="C66" s="34" t="e">
        <f>I47</f>
        <v>#VALUE!</v>
      </c>
      <c r="D66" s="42" t="e">
        <f>(C66/C69)</f>
        <v>#VALUE!</v>
      </c>
      <c r="E66" s="35">
        <v>8.8599999999999998E-2</v>
      </c>
      <c r="F66" s="82">
        <f>E66</f>
        <v>8.8599999999999998E-2</v>
      </c>
      <c r="G66" s="82"/>
      <c r="H66" s="35">
        <v>0</v>
      </c>
      <c r="I66" s="36">
        <f>H66</f>
        <v>0</v>
      </c>
      <c r="J66" s="35">
        <f>(K66-E66)</f>
        <v>0.91139999999999999</v>
      </c>
      <c r="K66" s="36">
        <v>1</v>
      </c>
    </row>
    <row r="67" spans="1:11" x14ac:dyDescent="0.2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</row>
    <row r="68" spans="1:11" x14ac:dyDescent="0.2">
      <c r="A68" s="89"/>
      <c r="B68" s="89"/>
      <c r="C68" s="89"/>
      <c r="D68" s="89"/>
      <c r="E68" s="70" t="e">
        <f>ROUNDUP(SUM((E60*C60)+E61*C61+E62*C62+E64*C64+E66*C66),2)</f>
        <v>#VALUE!</v>
      </c>
      <c r="F68" s="90" t="e">
        <f>(E68/C69)</f>
        <v>#VALUE!</v>
      </c>
      <c r="G68" s="90"/>
      <c r="H68" s="70" t="e">
        <f>TRUNC(SUM((H60*C60)+H61*C61+H62*C62+H64*C64+H66*C66),2)</f>
        <v>#VALUE!</v>
      </c>
      <c r="I68" s="42" t="e">
        <f>(H68/C69)</f>
        <v>#VALUE!</v>
      </c>
      <c r="J68" s="70" t="e">
        <f>TRUNC(SUM((J60*C60)+J61*C61+J62*C62+J64*C64+J66*C66),2)</f>
        <v>#VALUE!</v>
      </c>
      <c r="K68" s="42" t="e">
        <f>(J68/C69)</f>
        <v>#VALUE!</v>
      </c>
    </row>
    <row r="69" spans="1:11" x14ac:dyDescent="0.2">
      <c r="A69" s="81" t="s">
        <v>2</v>
      </c>
      <c r="B69" s="81"/>
      <c r="C69" s="71" t="e">
        <f>SUM(C60:C66)</f>
        <v>#VALUE!</v>
      </c>
      <c r="D69" s="72" t="e">
        <f>SUM(D60:D66)</f>
        <v>#VALUE!</v>
      </c>
      <c r="E69" s="91" t="e">
        <f>TRUNC((C69*F68),2)</f>
        <v>#VALUE!</v>
      </c>
      <c r="F69" s="91"/>
      <c r="G69" s="91"/>
      <c r="H69" s="87" t="e">
        <f>ROUNDUP((I68*C69),2)</f>
        <v>#VALUE!</v>
      </c>
      <c r="I69" s="87"/>
      <c r="J69" s="87" t="e">
        <f>ROUNDUP((K68*C69),2)</f>
        <v>#VALUE!</v>
      </c>
      <c r="K69" s="87"/>
    </row>
    <row r="70" spans="1:11" x14ac:dyDescent="0.2">
      <c r="A70" s="20"/>
      <c r="B70" s="23"/>
      <c r="C70" s="21"/>
      <c r="D70" s="22"/>
      <c r="E70" s="22"/>
      <c r="F70" s="22"/>
      <c r="G70" s="22"/>
      <c r="H70" s="88"/>
      <c r="I70" s="88"/>
      <c r="J70" s="86"/>
      <c r="K70" s="86"/>
    </row>
    <row r="71" spans="1:11" x14ac:dyDescent="0.2">
      <c r="A71" s="18"/>
      <c r="B71" s="23"/>
      <c r="C71" s="21"/>
      <c r="D71" s="22"/>
      <c r="E71" s="22"/>
      <c r="F71" s="22"/>
      <c r="G71" s="22"/>
      <c r="H71" s="39"/>
      <c r="I71" s="40"/>
      <c r="J71" s="41" t="e">
        <f>SUM(E69:K69)</f>
        <v>#VALUE!</v>
      </c>
      <c r="K71" s="36" t="e">
        <f>SUM(K68,I68,F68)</f>
        <v>#VALUE!</v>
      </c>
    </row>
    <row r="72" spans="1:11" x14ac:dyDescent="0.2">
      <c r="A72" s="5"/>
      <c r="C72" s="5"/>
      <c r="E72" s="6"/>
      <c r="H72" s="50"/>
    </row>
    <row r="73" spans="1:11" x14ac:dyDescent="0.2">
      <c r="A73" s="5"/>
      <c r="C73" s="5"/>
      <c r="E73" s="6"/>
      <c r="H73" s="50"/>
    </row>
    <row r="74" spans="1:11" x14ac:dyDescent="0.2">
      <c r="A74" s="5"/>
      <c r="C74" s="5"/>
      <c r="D74" s="83" t="s">
        <v>84</v>
      </c>
      <c r="E74" s="6"/>
      <c r="H74" s="50"/>
    </row>
    <row r="75" spans="1:11" x14ac:dyDescent="0.2">
      <c r="A75" s="5"/>
      <c r="C75" s="5"/>
      <c r="D75" s="83"/>
      <c r="E75" s="6"/>
      <c r="H75" s="50"/>
    </row>
    <row r="76" spans="1:11" x14ac:dyDescent="0.2">
      <c r="A76" s="5"/>
      <c r="C76" s="5"/>
      <c r="D76" s="83"/>
      <c r="E76" s="6"/>
      <c r="H76" s="50"/>
    </row>
    <row r="77" spans="1:11" x14ac:dyDescent="0.2">
      <c r="A77" s="5"/>
      <c r="C77" s="5"/>
      <c r="D77" s="83"/>
      <c r="E77" s="6"/>
      <c r="H77" s="50"/>
    </row>
    <row r="78" spans="1:11" x14ac:dyDescent="0.2">
      <c r="A78" s="5"/>
      <c r="C78" s="5"/>
      <c r="D78" s="83"/>
      <c r="E78" s="6"/>
      <c r="H78" s="50"/>
    </row>
    <row r="79" spans="1:11" x14ac:dyDescent="0.2">
      <c r="A79" s="5"/>
      <c r="C79" s="5"/>
      <c r="E79" s="6"/>
      <c r="H79" s="50"/>
    </row>
    <row r="80" spans="1:11" x14ac:dyDescent="0.2">
      <c r="A80" s="5"/>
      <c r="C80" s="5"/>
      <c r="E80" s="6"/>
      <c r="H80" s="50"/>
    </row>
  </sheetData>
  <mergeCells count="55">
    <mergeCell ref="F60:G60"/>
    <mergeCell ref="F61:G61"/>
    <mergeCell ref="F62:G62"/>
    <mergeCell ref="F63:G63"/>
    <mergeCell ref="F64:G64"/>
    <mergeCell ref="M12:M13"/>
    <mergeCell ref="E53:G53"/>
    <mergeCell ref="E54:G54"/>
    <mergeCell ref="E52:G52"/>
    <mergeCell ref="E57:G57"/>
    <mergeCell ref="D74:D78"/>
    <mergeCell ref="J52:K52"/>
    <mergeCell ref="E55:I55"/>
    <mergeCell ref="J56:K56"/>
    <mergeCell ref="E56:I56"/>
    <mergeCell ref="H53:K53"/>
    <mergeCell ref="H54:K54"/>
    <mergeCell ref="J55:K55"/>
    <mergeCell ref="J70:K70"/>
    <mergeCell ref="J69:K69"/>
    <mergeCell ref="H70:I70"/>
    <mergeCell ref="A68:D68"/>
    <mergeCell ref="F68:G68"/>
    <mergeCell ref="A69:B69"/>
    <mergeCell ref="H69:I69"/>
    <mergeCell ref="E69:G69"/>
    <mergeCell ref="A67:K67"/>
    <mergeCell ref="E51:K51"/>
    <mergeCell ref="J57:K57"/>
    <mergeCell ref="F66:G66"/>
    <mergeCell ref="A11:I11"/>
    <mergeCell ref="H57:I57"/>
    <mergeCell ref="A15:H15"/>
    <mergeCell ref="H52:I52"/>
    <mergeCell ref="A49:H49"/>
    <mergeCell ref="F65:G65"/>
    <mergeCell ref="F59:G59"/>
    <mergeCell ref="F58:G58"/>
    <mergeCell ref="K12:K13"/>
    <mergeCell ref="A43:I43"/>
    <mergeCell ref="A42:H42"/>
    <mergeCell ref="A47:H47"/>
    <mergeCell ref="A1:I3"/>
    <mergeCell ref="A4:I4"/>
    <mergeCell ref="A6:I6"/>
    <mergeCell ref="A48:I48"/>
    <mergeCell ref="A19:H19"/>
    <mergeCell ref="A23:H23"/>
    <mergeCell ref="A24:I24"/>
    <mergeCell ref="A20:I20"/>
    <mergeCell ref="A5:I5"/>
    <mergeCell ref="A16:I16"/>
    <mergeCell ref="B7:I7"/>
    <mergeCell ref="B8:I8"/>
    <mergeCell ref="B9:I9"/>
  </mergeCells>
  <printOptions horizontalCentered="1"/>
  <pageMargins left="0.39370078740157483" right="0.39370078740157483" top="1.9685039370078741" bottom="0.78740157480314965" header="0" footer="0"/>
  <pageSetup paperSize="9" scale="48" fitToHeight="0" orientation="landscape" horizontalDpi="4294967293" verticalDpi="300" r:id="rId1"/>
  <headerFooter scaleWithDoc="0" alignWithMargins="0">
    <oddHeader>&amp;C&amp;G
&amp;"Arial,Negrito"SERVIÇO PÚBLICO FEDERAL
CONSELHO REGIONAL DE ENGENHARIA E AGRONOMIA&amp;"Arial,Normal"
ESTADO DE MATO GROSSO DO SUL</oddHeader>
    <oddFooter>&amp;CRua Sebastião Taveira, 268 • Bairro São Francisco • CEP 79010-480 • Campo Grande – MS
Fone: 0800 368 1000 • Site: www.creams.org.br • E-mail: creams@creams.org.br&amp;R&amp;"Verdana,Negrito itálico"Página &amp;P de &amp;N</oddFooter>
  </headerFooter>
  <ignoredErrors>
    <ignoredError sqref="B22" numberStoredAsText="1"/>
    <ignoredError sqref="I68:J68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01 - Planilha Estimativa</vt:lpstr>
      <vt:lpstr>'01 - Planilha Estimativa'!Area_de_impressao</vt:lpstr>
      <vt:lpstr>'01 - Planilha Estimativa'!Titulos_de_impressao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Dayane Lucas da Silva</cp:lastModifiedBy>
  <cp:lastPrinted>2024-08-21T22:01:12Z</cp:lastPrinted>
  <dcterms:created xsi:type="dcterms:W3CDTF">2006-06-30T22:40:59Z</dcterms:created>
  <dcterms:modified xsi:type="dcterms:W3CDTF">2024-09-27T18:02:08Z</dcterms:modified>
</cp:coreProperties>
</file>